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7235" windowHeight="11760" tabRatio="140"/>
  </bookViews>
  <sheets>
    <sheet name="Sheet2" sheetId="3" r:id="rId1"/>
  </sheets>
  <definedNames>
    <definedName name="_xlnm._FilterDatabase" localSheetId="0" hidden="1">Sheet2!$A$4:$O$68</definedName>
  </definedNames>
  <calcPr calcId="125725"/>
</workbook>
</file>

<file path=xl/calcChain.xml><?xml version="1.0" encoding="utf-8"?>
<calcChain xmlns="http://schemas.openxmlformats.org/spreadsheetml/2006/main">
  <c r="P67" i="3"/>
  <c r="P63"/>
  <c r="P58"/>
  <c r="P54"/>
  <c r="P49"/>
  <c r="P42"/>
  <c r="P36"/>
  <c r="P24"/>
  <c r="P15"/>
  <c r="P19" s="1"/>
  <c r="P25" s="1"/>
  <c r="P26" s="1"/>
  <c r="M67"/>
  <c r="M63"/>
  <c r="M58"/>
  <c r="M54"/>
  <c r="M49"/>
  <c r="M42"/>
  <c r="M36"/>
  <c r="M24"/>
  <c r="M15"/>
  <c r="M19" s="1"/>
  <c r="N15"/>
  <c r="N19" s="1"/>
  <c r="N24"/>
  <c r="N36"/>
  <c r="N42"/>
  <c r="N49"/>
  <c r="N54"/>
  <c r="N58"/>
  <c r="N63"/>
  <c r="N67"/>
  <c r="P44" l="1"/>
  <c r="P68" s="1"/>
  <c r="P69" s="1"/>
  <c r="M25"/>
  <c r="M26" s="1"/>
  <c r="N44"/>
  <c r="N68" s="1"/>
  <c r="M44"/>
  <c r="M68" s="1"/>
  <c r="N25"/>
  <c r="N26" s="1"/>
  <c r="I67"/>
  <c r="G67"/>
  <c r="I63"/>
  <c r="G63"/>
  <c r="I58"/>
  <c r="G58"/>
  <c r="I54"/>
  <c r="G54"/>
  <c r="I49"/>
  <c r="G49"/>
  <c r="I42"/>
  <c r="G42"/>
  <c r="G44" s="1"/>
  <c r="I36"/>
  <c r="I24"/>
  <c r="G24"/>
  <c r="I15"/>
  <c r="I19" s="1"/>
  <c r="G15"/>
  <c r="G19" s="1"/>
  <c r="N69" l="1"/>
  <c r="M69"/>
  <c r="I25"/>
  <c r="I26" s="1"/>
  <c r="G68"/>
  <c r="I44"/>
  <c r="I68" s="1"/>
  <c r="G25"/>
  <c r="G26" s="1"/>
  <c r="I69" l="1"/>
  <c r="G69"/>
</calcChain>
</file>

<file path=xl/sharedStrings.xml><?xml version="1.0" encoding="utf-8"?>
<sst xmlns="http://schemas.openxmlformats.org/spreadsheetml/2006/main" count="76" uniqueCount="72">
  <si>
    <t>Income</t>
  </si>
  <si>
    <t>5000 · Earned Revenue</t>
  </si>
  <si>
    <t>5100 · USAS Registrations</t>
  </si>
  <si>
    <t>5200 · Swim Meets</t>
  </si>
  <si>
    <t>5210 · LSC Sponsored Meets</t>
  </si>
  <si>
    <t>5211 · SC State Championship</t>
  </si>
  <si>
    <t>5212 · BC Championship</t>
  </si>
  <si>
    <t>5213 · LC State Championship</t>
  </si>
  <si>
    <t>Total 5210 · LSC Sponsored Meets</t>
  </si>
  <si>
    <t>5220 · Club Meet Registration Fees</t>
  </si>
  <si>
    <t>5230 · Meet Sanction Fees</t>
  </si>
  <si>
    <t>5240 · Meet Sponsorship</t>
  </si>
  <si>
    <t>Total 5200 · Swim Meets</t>
  </si>
  <si>
    <t>5500 · License Plate</t>
  </si>
  <si>
    <t>5800 · Miscellaneous Revenue</t>
  </si>
  <si>
    <t>5810 · Interest-Savings, Short-term CD</t>
  </si>
  <si>
    <t>Total 5800 · Miscellaneous Revenue</t>
  </si>
  <si>
    <t>Total 5000 · Earned Revenue</t>
  </si>
  <si>
    <t>Total Income</t>
  </si>
  <si>
    <t>Expense</t>
  </si>
  <si>
    <t>6000 · Program Expense</t>
  </si>
  <si>
    <t>6300 · Zone Meet</t>
  </si>
  <si>
    <t>6400 · Camps &amp; Clinics</t>
  </si>
  <si>
    <t>6440 - Camps &amp; Clinics Other</t>
  </si>
  <si>
    <t>6410 · All Star Camp</t>
  </si>
  <si>
    <t>6420 · Developmental Camp</t>
  </si>
  <si>
    <t>Total 6400 · Camps &amp; Clinics</t>
  </si>
  <si>
    <t>6600 · Awards - Recognition</t>
  </si>
  <si>
    <t>Total 6000 · Program Expense</t>
  </si>
  <si>
    <t>7000 · Grants &amp; Awards</t>
  </si>
  <si>
    <t>7100 · National Support - Athletes</t>
  </si>
  <si>
    <t>7200 · National Support - Coaches</t>
  </si>
  <si>
    <t>7300 · National Support - Officials</t>
  </si>
  <si>
    <t>Total 7000 · Grants &amp; Awards</t>
  </si>
  <si>
    <t>8000 · Operations</t>
  </si>
  <si>
    <t>8010 · Postage, Mailing Service</t>
  </si>
  <si>
    <t>8030 · Supplies</t>
  </si>
  <si>
    <t>8040 · Website</t>
  </si>
  <si>
    <t>Total 8000 · Operations</t>
  </si>
  <si>
    <t>8100 · Business/Professional Fees</t>
  </si>
  <si>
    <t>8110 · Education/Seminars</t>
  </si>
  <si>
    <t>8100 · Business/Professional Fees - Other</t>
  </si>
  <si>
    <t>Total 8100 · Business/Professional Fees</t>
  </si>
  <si>
    <t>8300 · Travel and Meetings</t>
  </si>
  <si>
    <t>8310 · USAS Convention</t>
  </si>
  <si>
    <t>8320 · LSC Meetings</t>
  </si>
  <si>
    <t>Total 8300 · Travel and Meetings</t>
  </si>
  <si>
    <t>8500 · Misc. Expense</t>
  </si>
  <si>
    <t>8510 · Bank Fee</t>
  </si>
  <si>
    <t>Total 8500 · Misc. Expense</t>
  </si>
  <si>
    <t>Total Expense</t>
  </si>
  <si>
    <t>Net Income</t>
  </si>
  <si>
    <t>Actual</t>
  </si>
  <si>
    <t>Budget</t>
  </si>
  <si>
    <t>8050 Misc Expense Other</t>
  </si>
  <si>
    <t>6211 · SC State Championship</t>
  </si>
  <si>
    <t>6212 · BC Championship</t>
  </si>
  <si>
    <t>6213 · LC State Championship</t>
  </si>
  <si>
    <t>6200 · LSC Sponsored Meets</t>
  </si>
  <si>
    <t>Total 6200 - LSC Sponsored Meets</t>
  </si>
  <si>
    <t>6216 · Quad LSC Meet</t>
  </si>
  <si>
    <t>6215 · Mixed Meet</t>
  </si>
  <si>
    <t>6214 · Senior Meet</t>
  </si>
  <si>
    <t>5214 · Senior Meet</t>
  </si>
  <si>
    <t>5215 · Mixed Meet</t>
  </si>
  <si>
    <t>8340 · Meetings Other</t>
  </si>
  <si>
    <t>MT Swimming - P&amp;L/Budget</t>
  </si>
  <si>
    <t>YTD</t>
  </si>
  <si>
    <t>5800 · Miscellaneous Revenue - Other</t>
  </si>
  <si>
    <t>Proposed Budget</t>
  </si>
  <si>
    <t xml:space="preserve">Jan - Dec </t>
  </si>
  <si>
    <t>Jan - Sept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</si>
</sst>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1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0" fontId="5" fillId="4" borderId="0" xfId="3" applyNumberFormat="1"/>
    <xf numFmtId="164" fontId="5" fillId="4" borderId="0" xfId="3" applyNumberFormat="1"/>
    <xf numFmtId="164" fontId="5" fillId="4" borderId="1" xfId="3" applyNumberFormat="1" applyBorder="1"/>
    <xf numFmtId="164" fontId="5" fillId="4" borderId="0" xfId="3" applyNumberFormat="1" applyBorder="1"/>
    <xf numFmtId="164" fontId="5" fillId="4" borderId="3" xfId="3" applyNumberFormat="1" applyBorder="1"/>
    <xf numFmtId="164" fontId="5" fillId="4" borderId="2" xfId="3" applyNumberFormat="1" applyBorder="1"/>
    <xf numFmtId="164" fontId="5" fillId="4" borderId="1" xfId="3" applyNumberFormat="1" applyBorder="1" applyAlignment="1">
      <alignment horizontal="left"/>
    </xf>
    <xf numFmtId="0" fontId="5" fillId="3" borderId="0" xfId="2" applyNumberFormat="1"/>
    <xf numFmtId="164" fontId="5" fillId="3" borderId="0" xfId="2" applyNumberFormat="1"/>
    <xf numFmtId="164" fontId="5" fillId="3" borderId="1" xfId="2" applyNumberFormat="1" applyBorder="1"/>
    <xf numFmtId="164" fontId="5" fillId="3" borderId="0" xfId="2" applyNumberFormat="1" applyBorder="1"/>
    <xf numFmtId="164" fontId="5" fillId="3" borderId="3" xfId="2" applyNumberFormat="1" applyBorder="1"/>
    <xf numFmtId="164" fontId="5" fillId="3" borderId="2" xfId="2" applyNumberFormat="1" applyBorder="1"/>
    <xf numFmtId="164" fontId="5" fillId="3" borderId="1" xfId="2" applyNumberFormat="1" applyBorder="1" applyAlignment="1">
      <alignment horizontal="left"/>
    </xf>
    <xf numFmtId="164" fontId="5" fillId="3" borderId="0" xfId="2" applyNumberFormat="1" applyAlignment="1">
      <alignment horizontal="left"/>
    </xf>
    <xf numFmtId="164" fontId="5" fillId="4" borderId="0" xfId="3" applyNumberFormat="1" applyAlignment="1">
      <alignment horizontal="left"/>
    </xf>
    <xf numFmtId="164" fontId="1" fillId="2" borderId="0" xfId="0" applyNumberFormat="1" applyFont="1" applyFill="1"/>
    <xf numFmtId="164" fontId="6" fillId="3" borderId="0" xfId="2" applyNumberFormat="1" applyFont="1"/>
    <xf numFmtId="0" fontId="6" fillId="0" borderId="0" xfId="0" applyFont="1"/>
    <xf numFmtId="164" fontId="6" fillId="4" borderId="0" xfId="3" applyNumberFormat="1" applyFont="1"/>
    <xf numFmtId="49" fontId="2" fillId="0" borderId="0" xfId="0" applyNumberFormat="1" applyFont="1" applyAlignment="1">
      <alignment horizontal="left"/>
    </xf>
    <xf numFmtId="164" fontId="5" fillId="3" borderId="0" xfId="2" applyNumberFormat="1" applyBorder="1" applyAlignment="1">
      <alignment horizontal="left"/>
    </xf>
    <xf numFmtId="0" fontId="0" fillId="0" borderId="0" xfId="0" applyAlignment="1">
      <alignment horizontal="left"/>
    </xf>
    <xf numFmtId="164" fontId="5" fillId="4" borderId="0" xfId="3" applyNumberFormat="1" applyBorder="1" applyAlignment="1">
      <alignment horizontal="left"/>
    </xf>
    <xf numFmtId="164" fontId="1" fillId="2" borderId="3" xfId="0" applyNumberFormat="1" applyFont="1" applyFill="1" applyBorder="1"/>
    <xf numFmtId="164" fontId="6" fillId="3" borderId="3" xfId="2" applyNumberFormat="1" applyFont="1" applyBorder="1"/>
    <xf numFmtId="164" fontId="6" fillId="4" borderId="3" xfId="3" applyNumberFormat="1" applyFont="1" applyBorder="1"/>
    <xf numFmtId="0" fontId="0" fillId="2" borderId="0" xfId="0" applyNumberForma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5" fillId="4" borderId="0" xfId="3" applyAlignment="1">
      <alignment horizontal="center"/>
    </xf>
    <xf numFmtId="0" fontId="0" fillId="4" borderId="5" xfId="3" applyFont="1" applyBorder="1" applyAlignment="1">
      <alignment horizontal="center"/>
    </xf>
    <xf numFmtId="164" fontId="1" fillId="2" borderId="1" xfId="0" applyNumberFormat="1" applyFont="1" applyFill="1" applyBorder="1"/>
    <xf numFmtId="164" fontId="6" fillId="3" borderId="1" xfId="2" applyNumberFormat="1" applyFont="1" applyBorder="1"/>
    <xf numFmtId="164" fontId="6" fillId="4" borderId="1" xfId="3" applyNumberFormat="1" applyFont="1" applyBorder="1"/>
    <xf numFmtId="0" fontId="6" fillId="0" borderId="0" xfId="0" applyNumberFormat="1" applyFont="1"/>
    <xf numFmtId="164" fontId="6" fillId="3" borderId="4" xfId="2" applyNumberFormat="1" applyFont="1" applyBorder="1"/>
    <xf numFmtId="164" fontId="6" fillId="4" borderId="4" xfId="3" applyNumberFormat="1" applyFont="1" applyBorder="1"/>
    <xf numFmtId="0" fontId="6" fillId="2" borderId="6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</cellXfs>
  <cellStyles count="4">
    <cellStyle name="20% - Accent1" xfId="2" builtinId="30"/>
    <cellStyle name="20% - Accent4" xfId="3" builtinId="4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Normal="100" workbookViewId="0">
      <selection activeCell="F2" sqref="F2"/>
    </sheetView>
  </sheetViews>
  <sheetFormatPr defaultRowHeight="15"/>
  <cols>
    <col min="1" max="5" width="1.5703125" style="6" customWidth="1"/>
    <col min="6" max="6" width="29.28515625" style="6" customWidth="1"/>
    <col min="7" max="7" width="12.85546875" style="7" customWidth="1"/>
    <col min="8" max="8" width="2.28515625" style="7" customWidth="1"/>
    <col min="9" max="9" width="12.28515625" style="7" customWidth="1"/>
    <col min="10" max="10" width="2.28515625" style="7" customWidth="1"/>
    <col min="11" max="11" width="12.85546875" style="7" customWidth="1"/>
    <col min="12" max="12" width="2.5703125" customWidth="1"/>
    <col min="13" max="13" width="14.85546875" customWidth="1"/>
    <col min="14" max="14" width="13.42578125" customWidth="1"/>
    <col min="15" max="15" width="2.42578125" customWidth="1"/>
    <col min="16" max="16" width="15.5703125" customWidth="1"/>
  </cols>
  <sheetData>
    <row r="1" spans="1:16" ht="39" customHeight="1">
      <c r="F1" s="21" t="s">
        <v>66</v>
      </c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>
      <c r="A2" s="1"/>
      <c r="B2" s="1"/>
      <c r="C2" s="1"/>
      <c r="D2" s="1"/>
      <c r="E2" s="1"/>
      <c r="F2" s="1"/>
      <c r="G2" s="51">
        <v>2012</v>
      </c>
      <c r="H2" s="2"/>
      <c r="I2" s="51">
        <v>2013</v>
      </c>
      <c r="J2" s="2"/>
      <c r="K2" s="61">
        <v>2014</v>
      </c>
      <c r="M2" s="52">
        <v>2015</v>
      </c>
      <c r="N2" s="22"/>
      <c r="P2" s="53">
        <v>2016</v>
      </c>
    </row>
    <row r="3" spans="1:16" ht="15.75" thickBot="1">
      <c r="A3" s="8"/>
      <c r="B3" s="8"/>
      <c r="C3" s="8"/>
      <c r="D3" s="8"/>
      <c r="E3" s="8"/>
      <c r="F3" s="8"/>
      <c r="G3" s="19" t="s">
        <v>70</v>
      </c>
      <c r="H3" s="9"/>
      <c r="I3" s="19" t="s">
        <v>70</v>
      </c>
      <c r="J3" s="9"/>
      <c r="K3" s="19" t="s">
        <v>70</v>
      </c>
      <c r="L3" s="10"/>
      <c r="M3" s="20" t="s">
        <v>71</v>
      </c>
      <c r="N3" s="20"/>
      <c r="P3" s="54" t="s">
        <v>69</v>
      </c>
    </row>
    <row r="4" spans="1:16">
      <c r="G4" s="62" t="s">
        <v>52</v>
      </c>
      <c r="H4" s="63"/>
      <c r="I4" s="62" t="s">
        <v>52</v>
      </c>
      <c r="J4" s="63"/>
      <c r="K4" s="62" t="s">
        <v>52</v>
      </c>
      <c r="M4" s="62" t="s">
        <v>67</v>
      </c>
      <c r="N4" s="31" t="s">
        <v>53</v>
      </c>
      <c r="P4" s="24"/>
    </row>
    <row r="5" spans="1:16">
      <c r="A5" s="1"/>
      <c r="B5" s="1" t="s">
        <v>0</v>
      </c>
      <c r="C5" s="1"/>
      <c r="D5" s="1"/>
      <c r="E5" s="1"/>
      <c r="F5" s="1"/>
      <c r="G5" s="11"/>
      <c r="H5" s="4"/>
      <c r="I5" s="11"/>
      <c r="J5" s="4"/>
      <c r="K5" s="11"/>
      <c r="M5" s="11"/>
      <c r="N5" s="32"/>
      <c r="P5" s="25"/>
    </row>
    <row r="6" spans="1:16">
      <c r="A6" s="1"/>
      <c r="B6" s="1"/>
      <c r="C6" s="1" t="s">
        <v>1</v>
      </c>
      <c r="D6" s="1"/>
      <c r="E6" s="1"/>
      <c r="F6" s="1"/>
      <c r="G6" s="11"/>
      <c r="H6" s="4"/>
      <c r="I6" s="11"/>
      <c r="J6" s="4"/>
      <c r="K6" s="11"/>
      <c r="M6" s="11"/>
      <c r="N6" s="32"/>
      <c r="P6" s="25"/>
    </row>
    <row r="7" spans="1:16">
      <c r="A7" s="1"/>
      <c r="B7" s="1"/>
      <c r="C7" s="1"/>
      <c r="D7" s="1" t="s">
        <v>2</v>
      </c>
      <c r="E7" s="1"/>
      <c r="F7" s="1"/>
      <c r="G7" s="40">
        <v>16414.5</v>
      </c>
      <c r="H7" s="1"/>
      <c r="I7" s="40">
        <v>20924.599999999999</v>
      </c>
      <c r="J7" s="1"/>
      <c r="K7" s="40">
        <v>36595</v>
      </c>
      <c r="L7" s="42"/>
      <c r="M7" s="40">
        <v>-7618</v>
      </c>
      <c r="N7" s="41">
        <v>33000</v>
      </c>
      <c r="O7" s="42"/>
      <c r="P7" s="43">
        <v>33000</v>
      </c>
    </row>
    <row r="8" spans="1:16">
      <c r="A8" s="1"/>
      <c r="B8" s="1"/>
      <c r="C8" s="1"/>
      <c r="D8" s="1" t="s">
        <v>3</v>
      </c>
      <c r="E8" s="1"/>
      <c r="F8" s="1"/>
      <c r="G8" s="11"/>
      <c r="H8" s="4"/>
      <c r="I8" s="11"/>
      <c r="J8" s="4"/>
      <c r="K8" s="11"/>
      <c r="M8" s="11"/>
      <c r="N8" s="32"/>
      <c r="P8" s="25"/>
    </row>
    <row r="9" spans="1:16">
      <c r="A9" s="1"/>
      <c r="B9" s="1"/>
      <c r="C9" s="1"/>
      <c r="D9" s="1"/>
      <c r="E9" s="1" t="s">
        <v>4</v>
      </c>
      <c r="F9" s="1"/>
      <c r="G9" s="11"/>
      <c r="H9" s="4"/>
      <c r="I9" s="11"/>
      <c r="J9" s="4"/>
      <c r="K9" s="11"/>
      <c r="M9" s="11"/>
      <c r="N9" s="32"/>
      <c r="P9" s="25"/>
    </row>
    <row r="10" spans="1:16">
      <c r="A10" s="1"/>
      <c r="B10" s="1"/>
      <c r="C10" s="1"/>
      <c r="D10" s="1"/>
      <c r="E10" s="1"/>
      <c r="F10" s="1" t="s">
        <v>5</v>
      </c>
      <c r="G10" s="12">
        <v>13423.11</v>
      </c>
      <c r="H10" s="4"/>
      <c r="I10" s="12">
        <v>13030</v>
      </c>
      <c r="J10" s="4"/>
      <c r="K10" s="12">
        <v>12936</v>
      </c>
      <c r="L10" s="3"/>
      <c r="M10" s="12">
        <v>11568</v>
      </c>
      <c r="N10" s="38">
        <v>12950</v>
      </c>
      <c r="P10" s="39">
        <v>12000</v>
      </c>
    </row>
    <row r="11" spans="1:16">
      <c r="A11" s="1"/>
      <c r="B11" s="1"/>
      <c r="C11" s="1"/>
      <c r="D11" s="1"/>
      <c r="E11" s="1"/>
      <c r="F11" s="1" t="s">
        <v>6</v>
      </c>
      <c r="G11" s="12">
        <v>-1264.6400000000001</v>
      </c>
      <c r="H11" s="4"/>
      <c r="I11" s="12">
        <v>7475</v>
      </c>
      <c r="J11" s="4"/>
      <c r="K11" s="12">
        <v>10590</v>
      </c>
      <c r="L11" s="3"/>
      <c r="M11" s="12">
        <v>8484</v>
      </c>
      <c r="N11" s="38">
        <v>10000</v>
      </c>
      <c r="P11" s="39">
        <v>9000</v>
      </c>
    </row>
    <row r="12" spans="1:16">
      <c r="A12" s="1"/>
      <c r="B12" s="1"/>
      <c r="C12" s="1"/>
      <c r="D12" s="1"/>
      <c r="E12" s="1"/>
      <c r="F12" s="1" t="s">
        <v>7</v>
      </c>
      <c r="G12" s="12">
        <v>2471.2199999999998</v>
      </c>
      <c r="H12" s="4"/>
      <c r="I12" s="12">
        <v>7960</v>
      </c>
      <c r="J12" s="4"/>
      <c r="K12" s="12">
        <v>7710</v>
      </c>
      <c r="L12" s="3"/>
      <c r="M12" s="12">
        <v>2944</v>
      </c>
      <c r="N12" s="38">
        <v>7800</v>
      </c>
      <c r="P12" s="39">
        <v>7800</v>
      </c>
    </row>
    <row r="13" spans="1:16">
      <c r="A13" s="1"/>
      <c r="B13" s="1"/>
      <c r="C13" s="1"/>
      <c r="D13" s="1"/>
      <c r="E13" s="1"/>
      <c r="F13" s="1" t="s">
        <v>63</v>
      </c>
      <c r="G13" s="12"/>
      <c r="H13" s="4"/>
      <c r="I13" s="12">
        <v>0</v>
      </c>
      <c r="J13" s="4"/>
      <c r="K13" s="12"/>
      <c r="L13" s="3"/>
      <c r="M13" s="12"/>
      <c r="N13" s="38">
        <v>2500</v>
      </c>
      <c r="P13" s="39">
        <v>2500</v>
      </c>
    </row>
    <row r="14" spans="1:16" ht="15.75" thickBot="1">
      <c r="A14" s="1"/>
      <c r="B14" s="1"/>
      <c r="C14" s="1"/>
      <c r="D14" s="1"/>
      <c r="E14" s="1"/>
      <c r="F14" s="1" t="s">
        <v>64</v>
      </c>
      <c r="G14" s="14"/>
      <c r="H14" s="4"/>
      <c r="I14" s="14">
        <v>0</v>
      </c>
      <c r="J14" s="4"/>
      <c r="K14" s="13">
        <v>6330</v>
      </c>
      <c r="M14" s="13">
        <v>90</v>
      </c>
      <c r="N14" s="37">
        <v>2500</v>
      </c>
      <c r="P14" s="30">
        <v>100</v>
      </c>
    </row>
    <row r="15" spans="1:16">
      <c r="A15" s="1"/>
      <c r="B15" s="1"/>
      <c r="C15" s="1"/>
      <c r="D15" s="1"/>
      <c r="E15" s="1" t="s">
        <v>8</v>
      </c>
      <c r="F15" s="1"/>
      <c r="G15" s="11">
        <f>ROUND(SUM(G9:G12),5)</f>
        <v>14629.69</v>
      </c>
      <c r="H15" s="4"/>
      <c r="I15" s="11">
        <f>ROUND(SUM(I9:I14),5)</f>
        <v>28465</v>
      </c>
      <c r="J15" s="4"/>
      <c r="K15" s="11">
        <v>38566</v>
      </c>
      <c r="M15" s="11">
        <f>ROUND(SUM(M9:M14),5)</f>
        <v>23086</v>
      </c>
      <c r="N15" s="32">
        <f>ROUND(SUM(N9:N14),5)</f>
        <v>35750</v>
      </c>
      <c r="P15" s="25">
        <f>ROUND(SUM(P9:P14),5)</f>
        <v>31400</v>
      </c>
    </row>
    <row r="16" spans="1:16">
      <c r="A16" s="1"/>
      <c r="B16" s="1"/>
      <c r="C16" s="1"/>
      <c r="D16" s="1"/>
      <c r="E16" s="1" t="s">
        <v>9</v>
      </c>
      <c r="F16" s="1"/>
      <c r="G16" s="11">
        <v>19386</v>
      </c>
      <c r="H16" s="4"/>
      <c r="I16" s="11">
        <v>26003</v>
      </c>
      <c r="J16" s="4"/>
      <c r="K16" s="11">
        <v>27939</v>
      </c>
      <c r="M16" s="11">
        <v>19952</v>
      </c>
      <c r="N16" s="32">
        <v>27000</v>
      </c>
      <c r="P16" s="25">
        <v>27000</v>
      </c>
    </row>
    <row r="17" spans="1:16">
      <c r="A17" s="1"/>
      <c r="B17" s="1"/>
      <c r="C17" s="1"/>
      <c r="D17" s="1"/>
      <c r="E17" s="1" t="s">
        <v>10</v>
      </c>
      <c r="F17" s="1"/>
      <c r="G17" s="11"/>
      <c r="H17" s="4"/>
      <c r="I17" s="11">
        <v>470</v>
      </c>
      <c r="J17" s="4"/>
      <c r="K17" s="11">
        <v>460</v>
      </c>
      <c r="M17" s="11">
        <v>240</v>
      </c>
      <c r="N17" s="32">
        <v>600</v>
      </c>
      <c r="P17" s="25">
        <v>600</v>
      </c>
    </row>
    <row r="18" spans="1:16" ht="15.75" thickBot="1">
      <c r="A18" s="1"/>
      <c r="B18" s="1"/>
      <c r="C18" s="1"/>
      <c r="D18" s="1"/>
      <c r="E18" s="1" t="s">
        <v>11</v>
      </c>
      <c r="F18" s="1"/>
      <c r="G18" s="14">
        <v>330</v>
      </c>
      <c r="H18" s="4"/>
      <c r="I18" s="14">
        <v>0</v>
      </c>
      <c r="J18" s="4"/>
      <c r="K18" s="14"/>
      <c r="M18" s="14"/>
      <c r="N18" s="33"/>
      <c r="P18" s="26"/>
    </row>
    <row r="19" spans="1:16">
      <c r="A19" s="1"/>
      <c r="B19" s="1"/>
      <c r="C19" s="1"/>
      <c r="D19" s="1" t="s">
        <v>12</v>
      </c>
      <c r="E19" s="1"/>
      <c r="F19" s="1"/>
      <c r="G19" s="40">
        <f>ROUND(G8+SUM(G15:G18),5)</f>
        <v>34345.69</v>
      </c>
      <c r="H19" s="1"/>
      <c r="I19" s="40">
        <f>ROUND(I8+SUM(I15:I18),5)</f>
        <v>54938</v>
      </c>
      <c r="J19" s="1"/>
      <c r="K19" s="40">
        <v>66965</v>
      </c>
      <c r="L19" s="42"/>
      <c r="M19" s="40">
        <f>ROUND(M8+SUM(M15:M17),5)</f>
        <v>43278</v>
      </c>
      <c r="N19" s="41">
        <f>ROUND(SUM(N15:N18),5)</f>
        <v>63350</v>
      </c>
      <c r="O19" s="42"/>
      <c r="P19" s="43">
        <f>ROUND(SUM(P15:P18),5)</f>
        <v>59000</v>
      </c>
    </row>
    <row r="20" spans="1:16">
      <c r="A20" s="1"/>
      <c r="B20" s="1"/>
      <c r="C20" s="1"/>
      <c r="D20" s="1" t="s">
        <v>13</v>
      </c>
      <c r="E20" s="1"/>
      <c r="F20" s="1"/>
      <c r="G20" s="40">
        <v>0</v>
      </c>
      <c r="H20" s="1"/>
      <c r="I20" s="40">
        <v>1275</v>
      </c>
      <c r="J20" s="1"/>
      <c r="K20" s="40">
        <v>2050</v>
      </c>
      <c r="L20" s="42"/>
      <c r="M20" s="40">
        <v>1625</v>
      </c>
      <c r="N20" s="41">
        <v>1500</v>
      </c>
      <c r="O20" s="42"/>
      <c r="P20" s="43">
        <v>2500</v>
      </c>
    </row>
    <row r="21" spans="1:16">
      <c r="A21" s="1"/>
      <c r="B21" s="1"/>
      <c r="C21" s="1"/>
      <c r="D21" s="1" t="s">
        <v>14</v>
      </c>
      <c r="E21" s="1"/>
      <c r="F21" s="1"/>
      <c r="G21" s="11"/>
      <c r="H21" s="4"/>
      <c r="I21" s="11"/>
      <c r="J21" s="4"/>
      <c r="K21" s="11"/>
      <c r="M21" s="11"/>
      <c r="N21" s="32"/>
      <c r="P21" s="25"/>
    </row>
    <row r="22" spans="1:16">
      <c r="A22" s="1"/>
      <c r="B22" s="1"/>
      <c r="C22" s="1"/>
      <c r="D22" s="1"/>
      <c r="E22" s="1" t="s">
        <v>15</v>
      </c>
      <c r="F22" s="1"/>
      <c r="G22" s="23">
        <v>82.61</v>
      </c>
      <c r="H22" s="44"/>
      <c r="I22" s="23">
        <v>51.97</v>
      </c>
      <c r="J22" s="44"/>
      <c r="K22" s="23">
        <v>0</v>
      </c>
      <c r="L22" s="46"/>
      <c r="M22" s="23">
        <v>400</v>
      </c>
      <c r="N22" s="45">
        <v>50</v>
      </c>
      <c r="O22" s="46"/>
      <c r="P22" s="47">
        <v>400</v>
      </c>
    </row>
    <row r="23" spans="1:16" ht="15.75" thickBot="1">
      <c r="A23" s="1"/>
      <c r="B23" s="1"/>
      <c r="C23" s="1"/>
      <c r="D23" s="1"/>
      <c r="E23" s="1" t="s">
        <v>68</v>
      </c>
      <c r="F23" s="1"/>
      <c r="G23" s="23"/>
      <c r="H23" s="44"/>
      <c r="I23" s="23"/>
      <c r="J23" s="44"/>
      <c r="K23" s="23">
        <v>1800</v>
      </c>
      <c r="L23" s="46"/>
      <c r="M23" s="23">
        <v>603.03</v>
      </c>
      <c r="N23" s="45"/>
      <c r="O23" s="46"/>
      <c r="P23" s="47"/>
    </row>
    <row r="24" spans="1:16" ht="15.75" thickBot="1">
      <c r="A24" s="1"/>
      <c r="B24" s="1"/>
      <c r="C24" s="1"/>
      <c r="D24" s="1" t="s">
        <v>16</v>
      </c>
      <c r="E24" s="1"/>
      <c r="F24" s="1"/>
      <c r="G24" s="48">
        <f>ROUND(SUM(G21:G22),5)</f>
        <v>82.61</v>
      </c>
      <c r="H24" s="1"/>
      <c r="I24" s="48">
        <f>ROUND(SUM(I21:I22),5)</f>
        <v>51.97</v>
      </c>
      <c r="J24" s="1"/>
      <c r="K24" s="48">
        <v>1800</v>
      </c>
      <c r="L24" s="42"/>
      <c r="M24" s="48">
        <f>ROUND(SUM(M21:M23),5)</f>
        <v>1003.03</v>
      </c>
      <c r="N24" s="49">
        <f>ROUND(SUM(N21:N22),5)</f>
        <v>50</v>
      </c>
      <c r="O24" s="42"/>
      <c r="P24" s="50">
        <f>ROUND(SUM(P21:P22),5)</f>
        <v>400</v>
      </c>
    </row>
    <row r="25" spans="1:16" ht="37.5" customHeight="1" thickBot="1">
      <c r="A25" s="1"/>
      <c r="B25" s="1"/>
      <c r="C25" s="1" t="s">
        <v>17</v>
      </c>
      <c r="D25" s="1"/>
      <c r="E25" s="1"/>
      <c r="F25" s="1"/>
      <c r="G25" s="17">
        <f>ROUND(G24+G20+G19+G7, 5)</f>
        <v>50842.8</v>
      </c>
      <c r="H25" s="4"/>
      <c r="I25" s="17">
        <f>ROUND(I24+I20+I19+I7, 5)</f>
        <v>77189.570000000007</v>
      </c>
      <c r="J25" s="4"/>
      <c r="K25" s="17">
        <v>107410</v>
      </c>
      <c r="M25" s="17">
        <f>ROUND(SUM(M6:M7)+SUM(M19:M20)+M24,5)</f>
        <v>38288.03</v>
      </c>
      <c r="N25" s="36">
        <f>ROUND(N24+N20+N19+N7, 5)</f>
        <v>97900</v>
      </c>
      <c r="P25" s="29">
        <f>ROUND(P24+P20+P19+P7, 5)</f>
        <v>94900</v>
      </c>
    </row>
    <row r="26" spans="1:16">
      <c r="A26" s="1"/>
      <c r="B26" s="1" t="s">
        <v>18</v>
      </c>
      <c r="C26" s="1"/>
      <c r="D26" s="1"/>
      <c r="E26" s="1"/>
      <c r="F26" s="1"/>
      <c r="G26" s="40">
        <f>ROUND(G5+G25,5)</f>
        <v>50842.8</v>
      </c>
      <c r="H26" s="1"/>
      <c r="I26" s="40">
        <f>ROUND(I5+I25,5)</f>
        <v>77189.570000000007</v>
      </c>
      <c r="J26" s="1"/>
      <c r="K26" s="40">
        <v>107410</v>
      </c>
      <c r="L26" s="42"/>
      <c r="M26" s="40">
        <f>ROUND(M5+M25,5)</f>
        <v>38288.03</v>
      </c>
      <c r="N26" s="41">
        <f>ROUND(N5+N25,5)</f>
        <v>97900</v>
      </c>
      <c r="O26" s="42"/>
      <c r="P26" s="43">
        <f>ROUND(P5+P25,5)</f>
        <v>94900</v>
      </c>
    </row>
    <row r="27" spans="1:16">
      <c r="A27" s="1"/>
      <c r="B27" s="1" t="s">
        <v>19</v>
      </c>
      <c r="C27" s="1"/>
      <c r="D27" s="1"/>
      <c r="E27" s="1"/>
      <c r="F27" s="1"/>
      <c r="G27" s="11"/>
      <c r="H27" s="4"/>
      <c r="I27" s="11"/>
      <c r="J27" s="4"/>
      <c r="K27" s="11"/>
      <c r="M27" s="11"/>
      <c r="N27" s="32"/>
      <c r="P27" s="25"/>
    </row>
    <row r="28" spans="1:16">
      <c r="A28" s="1"/>
      <c r="B28" s="1"/>
      <c r="C28" s="1" t="s">
        <v>20</v>
      </c>
      <c r="D28" s="1"/>
      <c r="E28" s="1"/>
      <c r="F28" s="1"/>
      <c r="G28" s="11"/>
      <c r="H28" s="4"/>
      <c r="I28" s="11"/>
      <c r="J28" s="4"/>
      <c r="K28" s="11"/>
      <c r="M28" s="11"/>
      <c r="N28" s="32"/>
      <c r="P28" s="25"/>
    </row>
    <row r="29" spans="1:16">
      <c r="A29" s="1"/>
      <c r="B29" s="1"/>
      <c r="C29" s="1"/>
      <c r="D29" s="1" t="s">
        <v>58</v>
      </c>
      <c r="E29" s="1"/>
      <c r="F29" s="1"/>
      <c r="G29" s="11"/>
      <c r="H29" s="4"/>
      <c r="I29" s="11"/>
      <c r="J29" s="4"/>
      <c r="K29" s="11"/>
      <c r="M29" s="11"/>
      <c r="N29" s="32"/>
      <c r="P29" s="25"/>
    </row>
    <row r="30" spans="1:16">
      <c r="A30" s="1"/>
      <c r="B30" s="1"/>
      <c r="C30" s="1"/>
      <c r="D30" s="1"/>
      <c r="E30" s="1" t="s">
        <v>55</v>
      </c>
      <c r="F30" s="1"/>
      <c r="G30" s="12"/>
      <c r="H30" s="4"/>
      <c r="I30" s="12">
        <v>8937</v>
      </c>
      <c r="J30" s="4"/>
      <c r="K30" s="12">
        <v>5116.7</v>
      </c>
      <c r="M30" s="12">
        <v>7354.61</v>
      </c>
      <c r="N30" s="32">
        <v>7375</v>
      </c>
      <c r="P30" s="25">
        <v>7500</v>
      </c>
    </row>
    <row r="31" spans="1:16">
      <c r="A31" s="1"/>
      <c r="B31" s="1"/>
      <c r="C31" s="1"/>
      <c r="D31" s="1"/>
      <c r="E31" s="1" t="s">
        <v>56</v>
      </c>
      <c r="F31" s="1"/>
      <c r="G31" s="12"/>
      <c r="H31" s="4"/>
      <c r="I31" s="12">
        <v>8314</v>
      </c>
      <c r="J31" s="4"/>
      <c r="K31" s="12">
        <v>5533.33</v>
      </c>
      <c r="M31" s="12">
        <v>6163.23</v>
      </c>
      <c r="N31" s="32">
        <v>7500</v>
      </c>
      <c r="P31" s="25">
        <v>7000</v>
      </c>
    </row>
    <row r="32" spans="1:16">
      <c r="A32" s="1"/>
      <c r="B32" s="1"/>
      <c r="C32" s="1"/>
      <c r="D32" s="1"/>
      <c r="E32" s="1" t="s">
        <v>57</v>
      </c>
      <c r="F32" s="1"/>
      <c r="G32" s="12"/>
      <c r="H32" s="4"/>
      <c r="I32" s="12">
        <v>4946</v>
      </c>
      <c r="J32" s="4"/>
      <c r="K32" s="12">
        <v>4408.25</v>
      </c>
      <c r="M32" s="12">
        <v>4000</v>
      </c>
      <c r="N32" s="32">
        <v>4000</v>
      </c>
      <c r="P32" s="25">
        <v>4000</v>
      </c>
    </row>
    <row r="33" spans="1:16">
      <c r="A33" s="1"/>
      <c r="B33" s="1"/>
      <c r="C33" s="1"/>
      <c r="D33" s="1"/>
      <c r="E33" s="1" t="s">
        <v>62</v>
      </c>
      <c r="F33" s="1"/>
      <c r="G33" s="12"/>
      <c r="H33" s="4"/>
      <c r="I33" s="12"/>
      <c r="J33" s="4"/>
      <c r="K33" s="12">
        <v>1068.3699999999999</v>
      </c>
      <c r="M33" s="12">
        <v>0</v>
      </c>
      <c r="N33" s="32">
        <v>5800</v>
      </c>
      <c r="P33" s="25">
        <v>5800</v>
      </c>
    </row>
    <row r="34" spans="1:16">
      <c r="A34" s="1"/>
      <c r="B34" s="1"/>
      <c r="C34" s="1"/>
      <c r="D34" s="1"/>
      <c r="E34" s="1" t="s">
        <v>61</v>
      </c>
      <c r="F34" s="1"/>
      <c r="G34" s="12"/>
      <c r="H34" s="4"/>
      <c r="I34" s="12"/>
      <c r="J34" s="4"/>
      <c r="K34" s="12">
        <v>5994.16</v>
      </c>
      <c r="M34" s="12">
        <v>6090</v>
      </c>
      <c r="N34" s="32">
        <v>12000</v>
      </c>
      <c r="P34" s="25">
        <v>9500</v>
      </c>
    </row>
    <row r="35" spans="1:16" ht="15.75" thickBot="1">
      <c r="A35" s="1"/>
      <c r="B35" s="1"/>
      <c r="C35" s="1"/>
      <c r="E35" s="1" t="s">
        <v>60</v>
      </c>
      <c r="F35" s="1"/>
      <c r="G35" s="13"/>
      <c r="H35" s="4"/>
      <c r="I35" s="13">
        <v>1000</v>
      </c>
      <c r="J35" s="4"/>
      <c r="K35" s="13"/>
      <c r="M35" s="13"/>
      <c r="N35" s="37"/>
      <c r="P35" s="30"/>
    </row>
    <row r="36" spans="1:16">
      <c r="A36" s="1"/>
      <c r="B36" s="1"/>
      <c r="C36" s="1"/>
      <c r="D36" s="1" t="s">
        <v>59</v>
      </c>
      <c r="E36" s="1"/>
      <c r="F36" s="1"/>
      <c r="G36" s="40"/>
      <c r="H36" s="1"/>
      <c r="I36" s="40">
        <f>SUM(I30:I35)</f>
        <v>23197</v>
      </c>
      <c r="J36" s="1"/>
      <c r="K36" s="40">
        <v>22120.81</v>
      </c>
      <c r="L36" s="42"/>
      <c r="M36" s="40">
        <f>ROUND(SUM(M29:M34),5)</f>
        <v>23607.84</v>
      </c>
      <c r="N36" s="41">
        <f>SUM(N30:N35)</f>
        <v>36675</v>
      </c>
      <c r="O36" s="42"/>
      <c r="P36" s="43">
        <f>SUM(P30:P35)</f>
        <v>33800</v>
      </c>
    </row>
    <row r="37" spans="1:16">
      <c r="A37" s="1"/>
      <c r="B37" s="1"/>
      <c r="C37" s="1"/>
      <c r="D37" s="1" t="s">
        <v>21</v>
      </c>
      <c r="E37" s="1"/>
      <c r="F37" s="1"/>
      <c r="G37" s="40">
        <v>15737.49</v>
      </c>
      <c r="H37" s="1"/>
      <c r="I37" s="40">
        <v>19406</v>
      </c>
      <c r="J37" s="1"/>
      <c r="K37" s="40">
        <v>19251.22</v>
      </c>
      <c r="L37" s="42"/>
      <c r="M37" s="40">
        <v>25989.31</v>
      </c>
      <c r="N37" s="41">
        <v>25000</v>
      </c>
      <c r="O37" s="42"/>
      <c r="P37" s="43">
        <v>25000</v>
      </c>
    </row>
    <row r="38" spans="1:16">
      <c r="A38" s="1"/>
      <c r="B38" s="1"/>
      <c r="C38" s="1"/>
      <c r="D38" s="1" t="s">
        <v>22</v>
      </c>
      <c r="E38" s="1"/>
      <c r="F38" s="1"/>
      <c r="G38" s="11"/>
      <c r="H38" s="4"/>
      <c r="I38" s="11"/>
      <c r="J38" s="4"/>
      <c r="K38" s="11"/>
      <c r="M38" s="11"/>
      <c r="N38" s="32"/>
      <c r="P38" s="25"/>
    </row>
    <row r="39" spans="1:16">
      <c r="A39" s="1"/>
      <c r="B39" s="1"/>
      <c r="C39" s="1"/>
      <c r="D39" s="1"/>
      <c r="E39" s="1" t="s">
        <v>24</v>
      </c>
      <c r="F39" s="1"/>
      <c r="G39" s="11">
        <v>562.5</v>
      </c>
      <c r="H39" s="4"/>
      <c r="I39" s="11">
        <v>4719.55</v>
      </c>
      <c r="J39" s="4"/>
      <c r="K39" s="11">
        <v>3760.93</v>
      </c>
      <c r="M39" s="11">
        <v>1716</v>
      </c>
      <c r="N39" s="32">
        <v>2500</v>
      </c>
      <c r="P39" s="25">
        <v>2500</v>
      </c>
    </row>
    <row r="40" spans="1:16">
      <c r="A40" s="1"/>
      <c r="B40" s="1"/>
      <c r="C40" s="1"/>
      <c r="D40" s="1"/>
      <c r="E40" s="1" t="s">
        <v>25</v>
      </c>
      <c r="F40" s="1"/>
      <c r="G40" s="11">
        <v>0</v>
      </c>
      <c r="H40" s="4"/>
      <c r="I40" s="11">
        <v>1800</v>
      </c>
      <c r="J40" s="4"/>
      <c r="K40" s="11"/>
      <c r="M40" s="11"/>
      <c r="N40" s="32">
        <v>3000</v>
      </c>
      <c r="P40" s="25">
        <v>1500</v>
      </c>
    </row>
    <row r="41" spans="1:16" ht="15.75" thickBot="1">
      <c r="A41" s="1"/>
      <c r="B41" s="1"/>
      <c r="C41" s="1"/>
      <c r="D41" s="1"/>
      <c r="E41" s="1" t="s">
        <v>23</v>
      </c>
      <c r="F41" s="1"/>
      <c r="G41" s="14"/>
      <c r="H41" s="4"/>
      <c r="I41" s="14">
        <v>0</v>
      </c>
      <c r="J41" s="4"/>
      <c r="K41" s="14"/>
      <c r="M41" s="14"/>
      <c r="N41" s="33">
        <v>1500</v>
      </c>
      <c r="P41" s="26">
        <v>1500</v>
      </c>
    </row>
    <row r="42" spans="1:16">
      <c r="A42" s="1"/>
      <c r="B42" s="1"/>
      <c r="C42" s="1"/>
      <c r="D42" s="1" t="s">
        <v>26</v>
      </c>
      <c r="E42" s="1"/>
      <c r="F42" s="1"/>
      <c r="G42" s="40">
        <f>ROUND(SUM(G38:G41),5)</f>
        <v>562.5</v>
      </c>
      <c r="H42" s="1"/>
      <c r="I42" s="40">
        <f>ROUND(SUM(I38:I41),5)</f>
        <v>6519.55</v>
      </c>
      <c r="J42" s="1"/>
      <c r="K42" s="40">
        <v>3760.93</v>
      </c>
      <c r="L42" s="42"/>
      <c r="M42" s="40">
        <f>ROUND(SUM(M38:M39),5)</f>
        <v>1716</v>
      </c>
      <c r="N42" s="41">
        <f>ROUND(SUM(N38:N41),5)</f>
        <v>7000</v>
      </c>
      <c r="O42" s="42"/>
      <c r="P42" s="43">
        <f>ROUND(SUM(P38:P41),5)</f>
        <v>5500</v>
      </c>
    </row>
    <row r="43" spans="1:16" ht="15.75" thickBot="1">
      <c r="A43" s="1"/>
      <c r="B43" s="1"/>
      <c r="C43" s="1"/>
      <c r="D43" s="1" t="s">
        <v>27</v>
      </c>
      <c r="E43" s="1"/>
      <c r="F43" s="1"/>
      <c r="G43" s="55">
        <v>228</v>
      </c>
      <c r="H43" s="1"/>
      <c r="I43" s="55">
        <v>372.5</v>
      </c>
      <c r="J43" s="1"/>
      <c r="K43" s="55">
        <v>860</v>
      </c>
      <c r="L43" s="42"/>
      <c r="M43" s="55">
        <v>591.95000000000005</v>
      </c>
      <c r="N43" s="56">
        <v>1600</v>
      </c>
      <c r="O43" s="42"/>
      <c r="P43" s="57">
        <v>800</v>
      </c>
    </row>
    <row r="44" spans="1:16">
      <c r="A44" s="1"/>
      <c r="B44" s="1"/>
      <c r="C44" s="1" t="s">
        <v>28</v>
      </c>
      <c r="D44" s="1"/>
      <c r="E44" s="1"/>
      <c r="F44" s="1"/>
      <c r="G44" s="40">
        <f>ROUND(SUM(G28:G37)+SUM(G42:G43),5)</f>
        <v>16527.990000000002</v>
      </c>
      <c r="H44" s="1"/>
      <c r="I44" s="40">
        <f>ROUND(I36+I37+I42+I43,5)</f>
        <v>49495.05</v>
      </c>
      <c r="J44" s="1"/>
      <c r="K44" s="40">
        <v>45992.959999999999</v>
      </c>
      <c r="L44" s="42"/>
      <c r="M44" s="40">
        <f>ROUND(M28+SUM(M36:M37)+SUM(M42:M43),5)</f>
        <v>51905.1</v>
      </c>
      <c r="N44" s="41">
        <f>ROUND(N36+N37+N42+N43,5)</f>
        <v>70275</v>
      </c>
      <c r="O44" s="42"/>
      <c r="P44" s="43">
        <f>ROUND(P36+P37+P42+P43,5)</f>
        <v>65100</v>
      </c>
    </row>
    <row r="45" spans="1:16">
      <c r="A45" s="1"/>
      <c r="B45" s="1"/>
      <c r="C45" s="1" t="s">
        <v>29</v>
      </c>
      <c r="D45" s="1"/>
      <c r="E45" s="1"/>
      <c r="F45" s="1"/>
      <c r="G45" s="11"/>
      <c r="H45" s="4"/>
      <c r="I45" s="11"/>
      <c r="J45" s="4"/>
      <c r="K45" s="11"/>
      <c r="M45" s="11"/>
      <c r="N45" s="32"/>
      <c r="P45" s="25"/>
    </row>
    <row r="46" spans="1:16">
      <c r="A46" s="1"/>
      <c r="B46" s="1"/>
      <c r="C46" s="1"/>
      <c r="D46" s="1" t="s">
        <v>30</v>
      </c>
      <c r="E46" s="1"/>
      <c r="F46" s="1"/>
      <c r="G46" s="11">
        <v>2300</v>
      </c>
      <c r="H46" s="4"/>
      <c r="I46" s="11">
        <v>3900</v>
      </c>
      <c r="J46" s="4"/>
      <c r="K46" s="11">
        <v>2700</v>
      </c>
      <c r="M46" s="11">
        <v>900</v>
      </c>
      <c r="N46" s="32">
        <v>6200</v>
      </c>
      <c r="P46" s="25">
        <v>3000</v>
      </c>
    </row>
    <row r="47" spans="1:16">
      <c r="A47" s="1"/>
      <c r="B47" s="1"/>
      <c r="C47" s="1"/>
      <c r="D47" s="1" t="s">
        <v>31</v>
      </c>
      <c r="E47" s="1"/>
      <c r="F47" s="1"/>
      <c r="G47" s="11">
        <v>0</v>
      </c>
      <c r="H47" s="4"/>
      <c r="I47" s="11">
        <v>300</v>
      </c>
      <c r="J47" s="4"/>
      <c r="K47" s="11"/>
      <c r="M47" s="11"/>
      <c r="N47" s="32">
        <v>300</v>
      </c>
      <c r="P47" s="25">
        <v>300</v>
      </c>
    </row>
    <row r="48" spans="1:16" ht="15.75" thickBot="1">
      <c r="A48" s="1"/>
      <c r="B48" s="1"/>
      <c r="C48" s="1"/>
      <c r="D48" s="1" t="s">
        <v>32</v>
      </c>
      <c r="E48" s="1"/>
      <c r="F48" s="1"/>
      <c r="G48" s="14">
        <v>644.85</v>
      </c>
      <c r="H48" s="4"/>
      <c r="I48" s="14">
        <v>1626.75</v>
      </c>
      <c r="J48" s="4"/>
      <c r="K48" s="14">
        <v>791</v>
      </c>
      <c r="M48" s="14">
        <v>0</v>
      </c>
      <c r="N48" s="33">
        <v>2000</v>
      </c>
      <c r="P48" s="26">
        <v>1500</v>
      </c>
    </row>
    <row r="49" spans="1:16">
      <c r="A49" s="1"/>
      <c r="B49" s="1"/>
      <c r="C49" s="1" t="s">
        <v>33</v>
      </c>
      <c r="D49" s="1"/>
      <c r="E49" s="1"/>
      <c r="F49" s="1"/>
      <c r="G49" s="40">
        <f>ROUND(SUM(G45:G48),5)</f>
        <v>2944.85</v>
      </c>
      <c r="H49" s="1"/>
      <c r="I49" s="40">
        <f>ROUND(SUM(I45:I48),5)</f>
        <v>5826.75</v>
      </c>
      <c r="J49" s="1"/>
      <c r="K49" s="40">
        <v>3491</v>
      </c>
      <c r="L49" s="42"/>
      <c r="M49" s="40">
        <f>ROUND(SUM(M45:M48),5)</f>
        <v>900</v>
      </c>
      <c r="N49" s="41">
        <f>ROUND(SUM(N45:N48),5)</f>
        <v>8500</v>
      </c>
      <c r="O49" s="42"/>
      <c r="P49" s="43">
        <f>ROUND(SUM(P45:P48),5)</f>
        <v>4800</v>
      </c>
    </row>
    <row r="50" spans="1:16">
      <c r="A50" s="1"/>
      <c r="B50" s="1"/>
      <c r="C50" s="1" t="s">
        <v>34</v>
      </c>
      <c r="D50" s="1"/>
      <c r="E50" s="1"/>
      <c r="F50" s="1"/>
      <c r="G50" s="11"/>
      <c r="H50" s="4"/>
      <c r="I50" s="11"/>
      <c r="J50" s="4"/>
      <c r="K50" s="11"/>
      <c r="M50" s="11"/>
      <c r="N50" s="32"/>
      <c r="P50" s="25"/>
    </row>
    <row r="51" spans="1:16">
      <c r="A51" s="1"/>
      <c r="B51" s="1"/>
      <c r="C51" s="1"/>
      <c r="D51" s="1" t="s">
        <v>35</v>
      </c>
      <c r="E51" s="1"/>
      <c r="F51" s="1"/>
      <c r="G51" s="11">
        <v>241.63</v>
      </c>
      <c r="H51" s="4"/>
      <c r="I51" s="11">
        <v>181.08</v>
      </c>
      <c r="J51" s="4"/>
      <c r="K51" s="11">
        <v>94</v>
      </c>
      <c r="M51" s="11">
        <v>29.4</v>
      </c>
      <c r="N51" s="32">
        <v>200</v>
      </c>
      <c r="P51" s="25">
        <v>35</v>
      </c>
    </row>
    <row r="52" spans="1:16">
      <c r="A52" s="1"/>
      <c r="B52" s="1"/>
      <c r="C52" s="1"/>
      <c r="D52" s="1" t="s">
        <v>36</v>
      </c>
      <c r="E52" s="1"/>
      <c r="F52" s="1"/>
      <c r="G52" s="11">
        <v>556.54</v>
      </c>
      <c r="H52" s="4"/>
      <c r="I52" s="11">
        <v>116.31</v>
      </c>
      <c r="J52" s="4"/>
      <c r="K52" s="11">
        <v>1761.25</v>
      </c>
      <c r="M52" s="11">
        <v>62</v>
      </c>
      <c r="N52" s="32">
        <v>500</v>
      </c>
      <c r="P52" s="25">
        <v>500</v>
      </c>
    </row>
    <row r="53" spans="1:16" ht="15.75" thickBot="1">
      <c r="A53" s="1"/>
      <c r="B53" s="1"/>
      <c r="C53" s="1"/>
      <c r="D53" s="1" t="s">
        <v>37</v>
      </c>
      <c r="E53" s="1"/>
      <c r="F53" s="1"/>
      <c r="G53" s="14">
        <v>1170.3399999999999</v>
      </c>
      <c r="H53" s="4"/>
      <c r="I53" s="14">
        <v>0</v>
      </c>
      <c r="J53" s="4"/>
      <c r="K53" s="14">
        <v>1200</v>
      </c>
      <c r="M53" s="14">
        <v>11350</v>
      </c>
      <c r="N53" s="33">
        <v>11000</v>
      </c>
      <c r="P53" s="26">
        <v>11000</v>
      </c>
    </row>
    <row r="54" spans="1:16">
      <c r="A54" s="1"/>
      <c r="B54" s="1"/>
      <c r="C54" s="1" t="s">
        <v>38</v>
      </c>
      <c r="D54" s="1"/>
      <c r="E54" s="1"/>
      <c r="F54" s="1"/>
      <c r="G54" s="40">
        <f>ROUND(SUM(G50:G53),5)</f>
        <v>1968.51</v>
      </c>
      <c r="H54" s="1"/>
      <c r="I54" s="40">
        <f>ROUND(SUM(I50:I53),5)</f>
        <v>297.39</v>
      </c>
      <c r="J54" s="1"/>
      <c r="K54" s="40">
        <v>3055.25</v>
      </c>
      <c r="L54" s="42"/>
      <c r="M54" s="40">
        <f>ROUND(SUM(M50:M53),5)</f>
        <v>11441.4</v>
      </c>
      <c r="N54" s="41">
        <f>ROUND(SUM(N50:N53),5)</f>
        <v>11700</v>
      </c>
      <c r="O54" s="42"/>
      <c r="P54" s="43">
        <f>ROUND(SUM(P50:P53),5)</f>
        <v>11535</v>
      </c>
    </row>
    <row r="55" spans="1:16">
      <c r="A55" s="1"/>
      <c r="B55" s="1"/>
      <c r="C55" s="1" t="s">
        <v>39</v>
      </c>
      <c r="D55" s="1"/>
      <c r="E55" s="1"/>
      <c r="F55" s="1"/>
      <c r="G55" s="11"/>
      <c r="H55" s="4"/>
      <c r="I55" s="11"/>
      <c r="J55" s="4"/>
      <c r="K55" s="11"/>
      <c r="M55" s="11"/>
      <c r="N55" s="32"/>
      <c r="P55" s="25"/>
    </row>
    <row r="56" spans="1:16">
      <c r="A56" s="1"/>
      <c r="B56" s="1"/>
      <c r="C56" s="1"/>
      <c r="D56" s="1" t="s">
        <v>40</v>
      </c>
      <c r="E56" s="1"/>
      <c r="F56" s="1"/>
      <c r="G56" s="11">
        <v>0</v>
      </c>
      <c r="H56" s="4"/>
      <c r="I56" s="11">
        <v>338.47</v>
      </c>
      <c r="J56" s="4"/>
      <c r="K56" s="11">
        <v>0</v>
      </c>
      <c r="M56" s="11">
        <v>696.12</v>
      </c>
      <c r="N56" s="32">
        <v>2000</v>
      </c>
      <c r="P56" s="25">
        <v>500</v>
      </c>
    </row>
    <row r="57" spans="1:16" ht="15.75" thickBot="1">
      <c r="A57" s="1"/>
      <c r="B57" s="1"/>
      <c r="C57" s="1"/>
      <c r="D57" s="1" t="s">
        <v>41</v>
      </c>
      <c r="E57" s="1"/>
      <c r="F57" s="1"/>
      <c r="G57" s="14">
        <v>0</v>
      </c>
      <c r="H57" s="4"/>
      <c r="I57" s="14">
        <v>315</v>
      </c>
      <c r="J57" s="4"/>
      <c r="K57" s="14">
        <v>15</v>
      </c>
      <c r="M57" s="14">
        <v>0</v>
      </c>
      <c r="N57" s="33">
        <v>350</v>
      </c>
      <c r="P57" s="26">
        <v>15</v>
      </c>
    </row>
    <row r="58" spans="1:16">
      <c r="A58" s="1"/>
      <c r="B58" s="1"/>
      <c r="C58" s="1" t="s">
        <v>42</v>
      </c>
      <c r="D58" s="1"/>
      <c r="E58" s="1"/>
      <c r="F58" s="1"/>
      <c r="G58" s="40">
        <f>ROUND(SUM(G55:G57),5)</f>
        <v>0</v>
      </c>
      <c r="H58" s="1"/>
      <c r="I58" s="40">
        <f>ROUND(SUM(I55:I57),5)</f>
        <v>653.47</v>
      </c>
      <c r="J58" s="1"/>
      <c r="K58" s="40">
        <v>15</v>
      </c>
      <c r="L58" s="42"/>
      <c r="M58" s="40">
        <f>ROUND(SUM(M55:M57),5)</f>
        <v>696.12</v>
      </c>
      <c r="N58" s="41">
        <f>ROUND(SUM(N55:N57),5)</f>
        <v>2350</v>
      </c>
      <c r="O58" s="42"/>
      <c r="P58" s="43">
        <f>ROUND(SUM(P55:P57),5)</f>
        <v>515</v>
      </c>
    </row>
    <row r="59" spans="1:16">
      <c r="A59" s="1"/>
      <c r="B59" s="1"/>
      <c r="C59" s="1" t="s">
        <v>43</v>
      </c>
      <c r="D59" s="1"/>
      <c r="E59" s="1"/>
      <c r="F59" s="1"/>
      <c r="G59" s="11"/>
      <c r="H59" s="4"/>
      <c r="I59" s="11"/>
      <c r="J59" s="4"/>
      <c r="K59" s="11"/>
      <c r="M59" s="11"/>
      <c r="N59" s="32"/>
      <c r="P59" s="25"/>
    </row>
    <row r="60" spans="1:16">
      <c r="A60" s="1"/>
      <c r="B60" s="1"/>
      <c r="C60" s="1"/>
      <c r="D60" s="1" t="s">
        <v>44</v>
      </c>
      <c r="E60" s="1"/>
      <c r="F60" s="1"/>
      <c r="G60" s="11">
        <v>3805.26</v>
      </c>
      <c r="H60" s="4"/>
      <c r="I60" s="11">
        <v>13985.37</v>
      </c>
      <c r="J60" s="4"/>
      <c r="K60" s="11">
        <v>9482.65</v>
      </c>
      <c r="M60" s="11">
        <v>5093</v>
      </c>
      <c r="N60" s="32">
        <v>10000</v>
      </c>
      <c r="P60" s="25">
        <v>10000</v>
      </c>
    </row>
    <row r="61" spans="1:16">
      <c r="A61" s="1"/>
      <c r="B61" s="1"/>
      <c r="C61" s="1"/>
      <c r="D61" s="1" t="s">
        <v>45</v>
      </c>
      <c r="E61" s="1"/>
      <c r="F61" s="1"/>
      <c r="G61" s="11">
        <v>0</v>
      </c>
      <c r="H61" s="4"/>
      <c r="I61" s="11">
        <v>455.67</v>
      </c>
      <c r="J61" s="4"/>
      <c r="K61" s="11">
        <v>914.54</v>
      </c>
      <c r="M61" s="11">
        <v>532.39</v>
      </c>
      <c r="N61" s="32">
        <v>500</v>
      </c>
      <c r="P61" s="25">
        <v>900</v>
      </c>
    </row>
    <row r="62" spans="1:16" ht="15.75" thickBot="1">
      <c r="A62" s="1"/>
      <c r="B62" s="1"/>
      <c r="C62" s="1"/>
      <c r="D62" s="1" t="s">
        <v>65</v>
      </c>
      <c r="E62" s="1"/>
      <c r="F62" s="1"/>
      <c r="G62" s="14"/>
      <c r="H62" s="4"/>
      <c r="I62" s="14">
        <v>0</v>
      </c>
      <c r="J62" s="4"/>
      <c r="K62" s="14">
        <v>240.33</v>
      </c>
      <c r="M62" s="14">
        <v>2190.42</v>
      </c>
      <c r="N62" s="33">
        <v>500</v>
      </c>
      <c r="P62" s="26">
        <v>2000</v>
      </c>
    </row>
    <row r="63" spans="1:16">
      <c r="A63" s="1"/>
      <c r="B63" s="1"/>
      <c r="C63" s="1" t="s">
        <v>46</v>
      </c>
      <c r="D63" s="1"/>
      <c r="E63" s="1"/>
      <c r="F63" s="1"/>
      <c r="G63" s="40">
        <f>ROUND(SUM(G59:G61),5)</f>
        <v>3805.26</v>
      </c>
      <c r="H63" s="1"/>
      <c r="I63" s="40">
        <f>ROUND(SUM(I59:I62),5)</f>
        <v>14441.04</v>
      </c>
      <c r="J63" s="1"/>
      <c r="K63" s="40">
        <v>10637.52</v>
      </c>
      <c r="L63" s="42"/>
      <c r="M63" s="40">
        <f>ROUND(SUM(M59:M62),5)</f>
        <v>7815.81</v>
      </c>
      <c r="N63" s="41">
        <f>ROUND(SUM(N59:N62),5)</f>
        <v>11000</v>
      </c>
      <c r="O63" s="42"/>
      <c r="P63" s="43">
        <f>ROUND(SUM(P59:P62),5)</f>
        <v>12900</v>
      </c>
    </row>
    <row r="64" spans="1:16">
      <c r="A64" s="1"/>
      <c r="B64" s="1"/>
      <c r="C64" s="1" t="s">
        <v>47</v>
      </c>
      <c r="D64" s="1"/>
      <c r="E64" s="1"/>
      <c r="F64" s="1"/>
      <c r="G64" s="11"/>
      <c r="H64" s="4"/>
      <c r="I64" s="11"/>
      <c r="J64" s="4"/>
      <c r="K64" s="11"/>
      <c r="M64" s="11"/>
      <c r="N64" s="32"/>
      <c r="P64" s="25"/>
    </row>
    <row r="65" spans="1:16">
      <c r="A65" s="1"/>
      <c r="B65" s="1"/>
      <c r="C65" s="1"/>
      <c r="D65" s="1" t="s">
        <v>48</v>
      </c>
      <c r="E65" s="1"/>
      <c r="F65" s="1"/>
      <c r="G65" s="15">
        <v>24.77</v>
      </c>
      <c r="H65" s="4"/>
      <c r="I65" s="15">
        <v>54.3</v>
      </c>
      <c r="J65" s="4"/>
      <c r="K65" s="15">
        <v>2.74</v>
      </c>
      <c r="M65" s="15">
        <v>0</v>
      </c>
      <c r="N65" s="34"/>
      <c r="P65" s="27"/>
    </row>
    <row r="66" spans="1:16" ht="15.75" thickBot="1">
      <c r="A66" s="1"/>
      <c r="B66" s="1"/>
      <c r="C66" s="1"/>
      <c r="D66" s="1" t="s">
        <v>54</v>
      </c>
      <c r="E66" s="1"/>
      <c r="F66" s="1"/>
      <c r="G66" s="15">
        <v>4600</v>
      </c>
      <c r="H66" s="4"/>
      <c r="I66" s="15"/>
      <c r="J66" s="4"/>
      <c r="K66" s="15">
        <v>159.80000000000001</v>
      </c>
      <c r="M66" s="15">
        <v>0</v>
      </c>
      <c r="N66" s="34">
        <v>250</v>
      </c>
      <c r="P66" s="27">
        <v>50</v>
      </c>
    </row>
    <row r="67" spans="1:16" ht="19.5" customHeight="1" thickBot="1">
      <c r="A67" s="1"/>
      <c r="B67" s="1"/>
      <c r="C67" s="1" t="s">
        <v>49</v>
      </c>
      <c r="D67" s="1"/>
      <c r="E67" s="1"/>
      <c r="F67" s="1"/>
      <c r="G67" s="48">
        <f>ROUND(SUM(G64:G66),5)</f>
        <v>4624.7700000000004</v>
      </c>
      <c r="H67" s="1"/>
      <c r="I67" s="48">
        <f>ROUND(SUM(I64:I65),5)</f>
        <v>54.3</v>
      </c>
      <c r="J67" s="1"/>
      <c r="K67" s="48">
        <v>162.54</v>
      </c>
      <c r="L67" s="42"/>
      <c r="M67" s="48">
        <f>ROUND(SUM(M64:M66),5)</f>
        <v>0</v>
      </c>
      <c r="N67" s="49">
        <f>ROUND(SUM(N64:N66),5)</f>
        <v>250</v>
      </c>
      <c r="O67" s="42"/>
      <c r="P67" s="50">
        <f>ROUND(SUM(P64:P66),5)</f>
        <v>50</v>
      </c>
    </row>
    <row r="68" spans="1:16" ht="15.75" thickBot="1">
      <c r="A68" s="1"/>
      <c r="B68" s="1" t="s">
        <v>50</v>
      </c>
      <c r="C68" s="1"/>
      <c r="D68" s="1"/>
      <c r="E68" s="1"/>
      <c r="F68" s="1"/>
      <c r="G68" s="16">
        <f>ROUND(G27+G44+G49+G54+G58+G63+G67,5)</f>
        <v>29871.38</v>
      </c>
      <c r="H68" s="4"/>
      <c r="I68" s="16">
        <f>ROUND(I27+I44+I49+I54+I58+I63+I67,5)</f>
        <v>70768</v>
      </c>
      <c r="J68" s="1"/>
      <c r="K68" s="16">
        <v>63354.27</v>
      </c>
      <c r="L68" s="5"/>
      <c r="M68" s="16">
        <f>ROUND(M27+M44+M49+M54+M58+M63+M67,5)</f>
        <v>72758.429999999993</v>
      </c>
      <c r="N68" s="35">
        <f>ROUND(N44+N49+N54+N58+N63+N67,5)</f>
        <v>104075</v>
      </c>
      <c r="P68" s="28">
        <f>ROUND(P44+P49+P54+P58+P63+P67,5)</f>
        <v>94900</v>
      </c>
    </row>
    <row r="69" spans="1:16" ht="15.75" thickBot="1">
      <c r="B69" s="1" t="s">
        <v>51</v>
      </c>
      <c r="C69" s="1"/>
      <c r="D69" s="1"/>
      <c r="E69" s="1"/>
      <c r="F69" s="1"/>
      <c r="G69" s="18">
        <f>ROUND(G26-G68,5)</f>
        <v>20971.419999999998</v>
      </c>
      <c r="H69" s="1"/>
      <c r="I69" s="18">
        <f>ROUND(I26-I68,5)</f>
        <v>6421.57</v>
      </c>
      <c r="J69" s="58"/>
      <c r="K69" s="18">
        <v>44055.73</v>
      </c>
      <c r="L69" s="42"/>
      <c r="M69" s="18">
        <f>ROUND(M26-M68,5)</f>
        <v>-34470.400000000001</v>
      </c>
      <c r="N69" s="59">
        <f>ROUND(N26-N68,5)</f>
        <v>-6175</v>
      </c>
      <c r="O69" s="42"/>
      <c r="P69" s="60">
        <f>ROUND(P26-P68,5)</f>
        <v>0</v>
      </c>
    </row>
    <row r="70" spans="1:16" ht="15.75" thickTop="1"/>
  </sheetData>
  <mergeCells count="3">
    <mergeCell ref="M3:N3"/>
    <mergeCell ref="M2:N2"/>
    <mergeCell ref="F1:P1"/>
  </mergeCells>
  <pageMargins left="0.89" right="0.45" top="0.63" bottom="0.5" header="0.3" footer="0.3"/>
  <pageSetup scale="65" orientation="portrait" r:id="rId1"/>
  <headerFooter differentOddEven="1">
    <oddHeader>Prepared by Main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craismit</cp:lastModifiedBy>
  <cp:lastPrinted>2014-10-06T18:08:51Z</cp:lastPrinted>
  <dcterms:created xsi:type="dcterms:W3CDTF">2014-09-28T22:39:59Z</dcterms:created>
  <dcterms:modified xsi:type="dcterms:W3CDTF">2015-10-02T21:21:34Z</dcterms:modified>
</cp:coreProperties>
</file>